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media/image2.png" ContentType="image/p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2"/>
    <sheet name="Meta" sheetId="2" state="visible" r:id="rId3"/>
  </sheets>
  <externalReferences>
    <externalReference r:id="rId4"/>
  </externalReferences>
  <definedNames>
    <definedName function="false" hidden="false" name="antalutviklarar" vbProcedure="false">Meta!$B$5</definedName>
    <definedName function="false" hidden="false" name="spfaktor" vbProcedure="false">[1]Meta!$B$2</definedName>
    <definedName function="false" hidden="false" name="tid" vbProcedure="false">#REF!</definedName>
    <definedName function="false" hidden="false" name="timarprdag" vbProcedure="false">Meta!$B$1</definedName>
    <definedName function="false" hidden="false" name="timarprsp" vbProcedure="false">Meta!$B$2</definedName>
    <definedName function="false" hidden="false" name="ukedag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<sst xmlns="http://schemas.openxmlformats.org/spreadsheetml/2006/main" count="292" uniqueCount="174">
  <si>
    <t xml:space="preserve">Prosjekt:</t>
  </si>
  <si>
    <t xml:space="preserve">Videreutvikling av eValg</t>
  </si>
  <si>
    <t xml:space="preserve">Prosjekteier:</t>
  </si>
  <si>
    <t xml:space="preserve">Hans Kristian Fjeld</t>
  </si>
  <si>
    <t xml:space="preserve">Prosjektleder:</t>
  </si>
  <si>
    <t xml:space="preserve">Joakim S. Hovlandsvåg</t>
  </si>
  <si>
    <t xml:space="preserve">Dokumenteier:</t>
  </si>
  <si>
    <t xml:space="preserve">Sist oppdatert:</t>
  </si>
  <si>
    <t xml:space="preserve">3. apr 2019</t>
  </si>
  <si>
    <t xml:space="preserve">NR</t>
  </si>
  <si>
    <t xml:space="preserve">Aktivitet</t>
  </si>
  <si>
    <t xml:space="preserve">Start</t>
  </si>
  <si>
    <t xml:space="preserve">Planlagt slutt</t>
  </si>
  <si>
    <t xml:space="preserve">Faktisk slutt</t>
  </si>
  <si>
    <t xml:space="preserve">Status</t>
  </si>
  <si>
    <t xml:space="preserve">Type</t>
  </si>
  <si>
    <t xml:space="preserve">Timar</t>
  </si>
  <si>
    <t xml:space="preserve">Aktivitetstimar</t>
  </si>
  <si>
    <t xml:space="preserve">Kven</t>
  </si>
  <si>
    <t xml:space="preserve">Leveranse</t>
  </si>
  <si>
    <t xml:space="preserve">M1</t>
  </si>
  <si>
    <t xml:space="preserve">Når plan for involvering av UX er klar</t>
  </si>
  <si>
    <t xml:space="preserve">Fullført</t>
  </si>
  <si>
    <t xml:space="preserve">m</t>
  </si>
  <si>
    <t xml:space="preserve">M2</t>
  </si>
  <si>
    <t xml:space="preserve">Når plan for sjekkliste for utviklingsaktiviteter er klar</t>
  </si>
  <si>
    <t xml:space="preserve">M3</t>
  </si>
  <si>
    <t xml:space="preserve">Når plan for å Cloud ready er klar</t>
  </si>
  <si>
    <t xml:space="preserve">M4</t>
  </si>
  <si>
    <t xml:space="preserve">Når forslag til teknisk løysing og UX-skisser for valadminflyt er klare</t>
  </si>
  <si>
    <t xml:space="preserve">M5</t>
  </si>
  <si>
    <t xml:space="preserve">Når INT og AP har godkjend bestillinga</t>
  </si>
  <si>
    <t xml:space="preserve">M6</t>
  </si>
  <si>
    <t xml:space="preserve">Når UX-skisser for veljargrensesnittet er klare og godkjende</t>
  </si>
  <si>
    <t xml:space="preserve">M7</t>
  </si>
  <si>
    <t xml:space="preserve">Når første versjon av løysing for valadministratorar er utvikla og evaluert</t>
  </si>
  <si>
    <t xml:space="preserve">M7-A1</t>
  </si>
  <si>
    <t xml:space="preserve">Styringsgruppemøte for å diskutere oppstart, plan, budsjett og justeringar?</t>
  </si>
  <si>
    <t xml:space="preserve">a</t>
  </si>
  <si>
    <t xml:space="preserve">SG</t>
  </si>
  <si>
    <t xml:space="preserve">Tatt berre med PE</t>
  </si>
  <si>
    <t xml:space="preserve">M7-A2</t>
  </si>
  <si>
    <t xml:space="preserve">Utvikle valadmingrensesnittet, EVALG-333</t>
  </si>
  <si>
    <t xml:space="preserve">UTV</t>
  </si>
  <si>
    <t xml:space="preserve">EVALG-333</t>
  </si>
  <si>
    <t xml:space="preserve">Sprint 1</t>
  </si>
  <si>
    <t xml:space="preserve">M7-A3</t>
  </si>
  <si>
    <t xml:space="preserve">Få utviklarane med att etter frys (kompetanse, gjennomgang etc)</t>
  </si>
  <si>
    <t xml:space="preserve">UTV + jokim</t>
  </si>
  <si>
    <t xml:space="preserve">M7-A4</t>
  </si>
  <si>
    <t xml:space="preserve">Workshop med valadministratorar for å gjennomgå løysing, undervegs</t>
  </si>
  <si>
    <t xml:space="preserve">Jokim + utviklarar som vil</t>
  </si>
  <si>
    <t xml:space="preserve">Referat</t>
  </si>
  <si>
    <t xml:space="preserve">M7-A5</t>
  </si>
  <si>
    <t xml:space="preserve">Presenter evaluering frå valadmin til utviklarane</t>
  </si>
  <si>
    <t xml:space="preserve">M7-A6</t>
  </si>
  <si>
    <t xml:space="preserve">Juster løysing etter tilbakemeldingar frå valadmin</t>
  </si>
  <si>
    <t xml:space="preserve">EVALG-207</t>
  </si>
  <si>
    <t xml:space="preserve">M7-A7</t>
  </si>
  <si>
    <t xml:space="preserve">Styringsgruppemøte for å godkjenne løysing/MP</t>
  </si>
  <si>
    <t xml:space="preserve">M8</t>
  </si>
  <si>
    <t xml:space="preserve">Når første versjon av løysing for veljarar er utvikla og evaluert</t>
  </si>
  <si>
    <t xml:space="preserve">M8-A1</t>
  </si>
  <si>
    <t xml:space="preserve">Utvikle velgargrensesnittet, EVALG-310</t>
  </si>
  <si>
    <t xml:space="preserve">Forsinka</t>
  </si>
  <si>
    <t xml:space="preserve">EVALG-310</t>
  </si>
  <si>
    <t xml:space="preserve">Sprint 2 og 3</t>
  </si>
  <si>
    <t xml:space="preserve">M8-A2</t>
  </si>
  <si>
    <t xml:space="preserve">Brukartesting hos velgarar: planlegge testar</t>
  </si>
  <si>
    <t xml:space="preserve">Jokim + 1UX</t>
  </si>
  <si>
    <t xml:space="preserve">M8-A3</t>
  </si>
  <si>
    <t xml:space="preserve">Brukartesting hos velgarar: delta i gjennomføring, PL + 1 utviklar</t>
  </si>
  <si>
    <t xml:space="preserve">Jokim + 1utv</t>
  </si>
  <si>
    <t xml:space="preserve">M8-A4</t>
  </si>
  <si>
    <t xml:space="preserve">Brukartesting hos velgarar: evaluere</t>
  </si>
  <si>
    <t xml:space="preserve">Dokument</t>
  </si>
  <si>
    <t xml:space="preserve">M8-A5</t>
  </si>
  <si>
    <t xml:space="preserve">Brukartesting hos velgarar: presentere for utviklarar (1h)</t>
  </si>
  <si>
    <t xml:space="preserve">Presentasjon</t>
  </si>
  <si>
    <t xml:space="preserve">M8-A6</t>
  </si>
  <si>
    <t xml:space="preserve">Juster løysing etter tilbakemeldingar frå velgarar</t>
  </si>
  <si>
    <t xml:space="preserve">EVALG-206</t>
  </si>
  <si>
    <t xml:space="preserve">M8-A7</t>
  </si>
  <si>
    <t xml:space="preserve">M9</t>
  </si>
  <si>
    <t xml:space="preserve">Når løysing for opptelling er utvikla</t>
  </si>
  <si>
    <t xml:space="preserve">M9-A1</t>
  </si>
  <si>
    <t xml:space="preserve">Lage grove skisser for opptellinga, og presenter for utviklarane</t>
  </si>
  <si>
    <t xml:space="preserve">Jokim (UX og bård for input)</t>
  </si>
  <si>
    <t xml:space="preserve">M9-A2</t>
  </si>
  <si>
    <t xml:space="preserve">Utvikle opptellinga, EVALG-97</t>
  </si>
  <si>
    <t xml:space="preserve">Påbegynt</t>
  </si>
  <si>
    <t xml:space="preserve">EVALG-97</t>
  </si>
  <si>
    <t xml:space="preserve">Sprint 4</t>
  </si>
  <si>
    <t xml:space="preserve">M9-A3</t>
  </si>
  <si>
    <t xml:space="preserve">Workshop med valadmin og AP for å gå gjennom løysinga for opptelling</t>
  </si>
  <si>
    <t xml:space="preserve">jokim</t>
  </si>
  <si>
    <t xml:space="preserve">M9-A4</t>
  </si>
  <si>
    <t xml:space="preserve">EVALG-409</t>
  </si>
  <si>
    <t xml:space="preserve">M9-A5</t>
  </si>
  <si>
    <t xml:space="preserve">Styringsgruppemøte for å godkjenne løysing/mp</t>
  </si>
  <si>
    <t xml:space="preserve">M10</t>
  </si>
  <si>
    <t xml:space="preserve">Når eValg 3.0 er satt i produksjon</t>
  </si>
  <si>
    <t xml:space="preserve">M10-A1</t>
  </si>
  <si>
    <t xml:space="preserve">Utvikle for prodsetting og stabil drift, EVALG-311</t>
  </si>
  <si>
    <t xml:space="preserve">EVALG-311</t>
  </si>
  <si>
    <t xml:space="preserve">Sprint 5, pluss buffer</t>
  </si>
  <si>
    <t xml:space="preserve">M10-A2</t>
  </si>
  <si>
    <t xml:space="preserve">ROS-analyse (4h, med IT-sikkerhet, utviklarane, PL, PO, valsekretariat)</t>
  </si>
  <si>
    <t xml:space="preserve">UTV + jokim + hanskfje</t>
  </si>
  <si>
    <t xml:space="preserve">ROS-rapport</t>
  </si>
  <si>
    <t xml:space="preserve">M10-A3</t>
  </si>
  <si>
    <t xml:space="preserve">Prosjektmøte for å diskutere KPI-ar, handtere avvik og applikasjonsbeskriving</t>
  </si>
  <si>
    <t xml:space="preserve">PG</t>
  </si>
  <si>
    <t xml:space="preserve">M10-A5</t>
  </si>
  <si>
    <t xml:space="preserve">Dialog med driftssenter om førstelinjesupport</t>
  </si>
  <si>
    <t xml:space="preserve">Jokim + hanskfje</t>
  </si>
  <si>
    <t xml:space="preserve">Bestilling</t>
  </si>
  <si>
    <t xml:space="preserve">M10-A6</t>
  </si>
  <si>
    <t xml:space="preserve">Pentesting, bestille og få gjennomførd</t>
  </si>
  <si>
    <t xml:space="preserve">M10-A7</t>
  </si>
  <si>
    <t xml:space="preserve">Fullføre dokument om cloudready (skrive + diskutere med PG)</t>
  </si>
  <si>
    <t xml:space="preserve">Sky-dokument</t>
  </si>
  <si>
    <t xml:space="preserve">M10-A8</t>
  </si>
  <si>
    <t xml:space="preserve">M11</t>
  </si>
  <si>
    <t xml:space="preserve">Når minst tre val er gjennomførde utan bistand frå IT-support</t>
  </si>
  <si>
    <t xml:space="preserve">M11-A1</t>
  </si>
  <si>
    <t xml:space="preserve">Dialog med enhetar om pilotvalg (3 enheter, presentasjon + dialog)</t>
  </si>
  <si>
    <t xml:space="preserve">Statusoversikt</t>
  </si>
  <si>
    <t xml:space="preserve">M11-A2</t>
  </si>
  <si>
    <t xml:space="preserve">Overfør til linja (prodsett, avlever dokument, anna?)</t>
  </si>
  <si>
    <t xml:space="preserve">M11-A3</t>
  </si>
  <si>
    <t xml:space="preserve">Presentere plan for pilot med Sentralt Valstyre</t>
  </si>
  <si>
    <t xml:space="preserve">jokim + hanskfje?</t>
  </si>
  <si>
    <t xml:space="preserve">M11-A4</t>
  </si>
  <si>
    <t xml:space="preserve">Gjennomføre pilotvalg (PL + 1 utv deltek i gjennomføringa av 3 valg a 3 møter på 2h, ish)</t>
  </si>
  <si>
    <t xml:space="preserve">jokim + utv</t>
  </si>
  <si>
    <t xml:space="preserve">M11-A5</t>
  </si>
  <si>
    <t xml:space="preserve">Evaluer pilot saman med valsekretariatet (vurder også behov for opplæring)</t>
  </si>
  <si>
    <t xml:space="preserve">M11-A6</t>
  </si>
  <si>
    <t xml:space="preserve">Lage rapport til sentralt valstyre, for godkjenning av løysing</t>
  </si>
  <si>
    <t xml:space="preserve">jokim + hanskfje</t>
  </si>
  <si>
    <t xml:space="preserve">Rapport</t>
  </si>
  <si>
    <t xml:space="preserve">M11-A7</t>
  </si>
  <si>
    <t xml:space="preserve">Møte med sentralt valstyre etter gjennomførde val + forbereding</t>
  </si>
  <si>
    <t xml:space="preserve">M11-A8</t>
  </si>
  <si>
    <t xml:space="preserve">Styringsgruppemøte for godkjenne løysing, MP og avslutte prosjektet</t>
  </si>
  <si>
    <t xml:space="preserve">M12</t>
  </si>
  <si>
    <t xml:space="preserve">Avslutte prosjektet</t>
  </si>
  <si>
    <t xml:space="preserve">M12-A1</t>
  </si>
  <si>
    <t xml:space="preserve">Prosjekt-retrospektiv (prat med kvar enkelt + skrive rapport + møte for å konkludere)</t>
  </si>
  <si>
    <t xml:space="preserve">M12-A2</t>
  </si>
  <si>
    <t xml:space="preserve">Skrive sluttrapport</t>
  </si>
  <si>
    <t xml:space="preserve">Jokim + PG ser gjennom</t>
  </si>
  <si>
    <t xml:space="preserve">Sluttrapport</t>
  </si>
  <si>
    <t xml:space="preserve">M0</t>
  </si>
  <si>
    <t xml:space="preserve">Prosjektmeta</t>
  </si>
  <si>
    <t xml:space="preserve">M0-A1</t>
  </si>
  <si>
    <t xml:space="preserve">Lage årsrapport 2018</t>
  </si>
  <si>
    <t xml:space="preserve">M0-A2</t>
  </si>
  <si>
    <t xml:space="preserve">SKAIT-oppfølging (rapportar og møter)</t>
  </si>
  <si>
    <t xml:space="preserve">Fortløpande</t>
  </si>
  <si>
    <t xml:space="preserve">Rapportar</t>
  </si>
  <si>
    <t xml:space="preserve">M0-A3</t>
  </si>
  <si>
    <t xml:space="preserve">Oppfølging/koordinere interessentar</t>
  </si>
  <si>
    <t xml:space="preserve">M0-A4</t>
  </si>
  <si>
    <t xml:space="preserve">Ukentleg oppfølging med PE</t>
  </si>
  <si>
    <t xml:space="preserve">M0-A5</t>
  </si>
  <si>
    <t xml:space="preserve">Månadleg oppfølging med SG</t>
  </si>
  <si>
    <t xml:space="preserve">Totalt</t>
  </si>
  <si>
    <t xml:space="preserve">Antal timar per dag:</t>
  </si>
  <si>
    <t xml:space="preserve">Antal timar per story point:</t>
  </si>
  <si>
    <t xml:space="preserve">Antal timar per sprint (gj.sn):</t>
  </si>
  <si>
    <t xml:space="preserve">Antal stories per sprint (gj.sn):</t>
  </si>
  <si>
    <t xml:space="preserve">Antal utviklarar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</si>
</sst>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DDDD&quot;, &quot;MMMM\ DD&quot;, &quot;YYYY"/>
    <numFmt numFmtId="167" formatCode="DD/MM/YY;@"/>
    <numFmt numFmtId="168" formatCode="DD/MMM"/>
    <numFmt numFmtId="169" formatCode="DD/MM/YY"/>
    <numFmt numFmtId="170" formatCode="_-* #,##0.00_-;\-* #,##0.00_-;_-* \-??_-;_-@_-"/>
    <numFmt numFmtId="171" formatCode="_-* #,##0.0_-;\-* #,##0.0_-;_-* \-??_-;_-@_-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0"/>
      <charset val="1"/>
    </font>
    <font>
      <sz val="10"/>
      <color rgb="FF0000FF"/>
      <name val="Times New Roman"/>
      <family val="1"/>
      <charset val="1"/>
    </font>
    <font>
      <b val="true"/>
      <sz val="11"/>
      <color rgb="FF44546A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9DC3E6"/>
      </bottom>
      <diagonal/>
    </border>
    <border diagonalUp="false" diagonalDown="false">
      <left style="thin">
        <color rgb="FFFF00FF"/>
      </left>
      <right/>
      <top style="thin">
        <color rgb="FFFF00FF"/>
      </top>
      <bottom/>
      <diagonal/>
    </border>
    <border diagonalUp="false" diagonalDown="false">
      <left/>
      <right/>
      <top style="thin">
        <color rgb="FFFF00FF"/>
      </top>
      <bottom/>
      <diagonal/>
    </border>
    <border diagonalUp="false" diagonalDown="false">
      <left/>
      <right style="medium">
        <color rgb="FFFF00FF"/>
      </right>
      <top style="thin">
        <color rgb="FFFF00FF"/>
      </top>
      <bottom/>
      <diagonal/>
    </border>
    <border diagonalUp="false" diagonalDown="false">
      <left/>
      <right style="thin">
        <color rgb="FFFF00FF"/>
      </right>
      <top style="thin">
        <color rgb="FFFF00FF"/>
      </top>
      <bottom/>
      <diagonal/>
    </border>
    <border diagonalUp="false" diagonalDown="false">
      <left style="thin">
        <color rgb="FFFF00FF"/>
      </left>
      <right/>
      <top/>
      <bottom/>
      <diagonal/>
    </border>
    <border diagonalUp="false" diagonalDown="false">
      <left/>
      <right style="medium">
        <color rgb="FFFF00FF"/>
      </right>
      <top/>
      <bottom/>
      <diagonal/>
    </border>
    <border diagonalUp="false" diagonalDown="false">
      <left/>
      <right style="thin">
        <color rgb="FFFF00FF"/>
      </right>
      <top/>
      <bottom/>
      <diagonal/>
    </border>
    <border diagonalUp="false" diagonalDown="false">
      <left style="thin">
        <color rgb="FFFF00FF"/>
      </left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>
        <color rgb="FFFF00FF"/>
      </right>
      <top/>
      <bottom style="medium"/>
      <diagonal/>
    </border>
    <border diagonalUp="false" diagonalDown="false">
      <left/>
      <right style="thin">
        <color rgb="FFFF00FF"/>
      </right>
      <top/>
      <bottom style="medium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1" applyFont="true" applyBorder="tru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3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1"/>
    <cellStyle name="*unknown*" xfId="20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38160</xdr:colOff>
      <xdr:row>1</xdr:row>
      <xdr:rowOff>59760</xdr:rowOff>
    </xdr:from>
    <xdr:to>
      <xdr:col>1</xdr:col>
      <xdr:colOff>641520</xdr:colOff>
      <xdr:row>4</xdr:row>
      <xdr:rowOff>82080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652680" y="234720"/>
          <a:ext cx="603360" cy="54828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https://www.usit.uio.no/prosjekter/videreutvikling-av-evalg/arbeidsdokumenter/estimat-gjenst&#229;ande.od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tviklingsestimat"/>
      <sheetName val="Meta"/>
    </sheetNames>
    <sheetDataSet>
      <sheetData sheetId="0"/>
      <sheetData sheetId="1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usit.uio.no/prosjekter/videreutvikling-av-evalg/" TargetMode="External"/><Relationship Id="rId2" Type="http://schemas.openxmlformats.org/officeDocument/2006/relationships/hyperlink" Target="https://jira.usit.uio.no/browse/EVALG-333" TargetMode="External"/><Relationship Id="rId3" Type="http://schemas.openxmlformats.org/officeDocument/2006/relationships/hyperlink" Target="https://www.usit.uio.no/prosjekter/videreutvikling-av-evalg/referater/2019/2019-02-01-workshop-valadmin.html" TargetMode="External"/><Relationship Id="rId4" Type="http://schemas.openxmlformats.org/officeDocument/2006/relationships/hyperlink" Target="https://jira.usit.uio.no/browse/EVALG-207" TargetMode="External"/><Relationship Id="rId5" Type="http://schemas.openxmlformats.org/officeDocument/2006/relationships/hyperlink" Target="https://www.usit.uio.no/prosjekter/videreutvikling-av-evalg/referater/2019/2019-02-15-styre.html" TargetMode="External"/><Relationship Id="rId6" Type="http://schemas.openxmlformats.org/officeDocument/2006/relationships/hyperlink" Target="https://jira.usit.uio.no/browse/EVALG-310" TargetMode="External"/><Relationship Id="rId7" Type="http://schemas.openxmlformats.org/officeDocument/2006/relationships/hyperlink" Target="https://jira.usit.uio.no/browse/EVALG-206" TargetMode="External"/><Relationship Id="rId8" Type="http://schemas.openxmlformats.org/officeDocument/2006/relationships/hyperlink" Target="https://jira.usit.uio.no/browse/EVALG-97" TargetMode="External"/><Relationship Id="rId9" Type="http://schemas.openxmlformats.org/officeDocument/2006/relationships/hyperlink" Target="https://jira.usit.uio.no/browse/EVALG-311" TargetMode="External"/><Relationship Id="rId10" Type="http://schemas.openxmlformats.org/officeDocument/2006/relationships/hyperlink" Target="https://www.usit.uio.no/prosjekter/videreutvikling-av-evalg/rapporter/2018-arsrapport.html" TargetMode="External"/><Relationship Id="rId1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P1048576"/>
  <sheetViews>
    <sheetView showFormulas="false" showGridLines="true" showRowColHeaders="true" showZeros="true" rightToLeft="false" tabSelected="true" showOutlineSymbols="true" defaultGridColor="true" view="normal" topLeftCell="A10" colorId="64" zoomScale="110" zoomScaleNormal="110" zoomScalePageLayoutView="100" workbookViewId="0">
      <selection pane="topLeft" activeCell="L19" activeCellId="0" sqref="L19"/>
    </sheetView>
  </sheetViews>
  <sheetFormatPr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87.86"/>
    <col collapsed="false" customWidth="true" hidden="false" outlineLevel="0" max="3" min="3" style="1" width="13.86"/>
    <col collapsed="false" customWidth="true" hidden="false" outlineLevel="0" max="4" min="4" style="0" width="12.57"/>
    <col collapsed="false" customWidth="true" hidden="false" outlineLevel="0" max="5" min="5" style="0" width="11.57"/>
    <col collapsed="false" customWidth="true" hidden="false" outlineLevel="0" max="6" min="6" style="1" width="10.12"/>
    <col collapsed="false" customWidth="true" hidden="false" outlineLevel="0" max="7" min="7" style="0" width="6.57"/>
    <col collapsed="false" customWidth="true" hidden="false" outlineLevel="0" max="8" min="8" style="0" width="10.42"/>
    <col collapsed="false" customWidth="true" hidden="true" outlineLevel="0" max="9" min="9" style="0" width="7.49"/>
    <col collapsed="false" customWidth="true" hidden="false" outlineLevel="0" max="10" min="10" style="0" width="22.14"/>
    <col collapsed="false" customWidth="true" hidden="false" outlineLevel="0" max="11" min="11" style="0" width="16.29"/>
    <col collapsed="false" customWidth="true" hidden="false" outlineLevel="0" max="12" min="12" style="0" width="20.98"/>
    <col collapsed="false" customWidth="true" hidden="false" outlineLevel="0" max="1025" min="13" style="0" width="8.67"/>
  </cols>
  <sheetData>
    <row r="1" customFormat="false" ht="13.8" hidden="false" customHeight="false" outlineLevel="0" collapsed="false">
      <c r="A1" s="2"/>
      <c r="B1" s="3"/>
      <c r="C1" s="4"/>
      <c r="D1" s="5"/>
      <c r="E1" s="6"/>
      <c r="F1" s="6"/>
      <c r="G1" s="6"/>
      <c r="H1" s="6"/>
      <c r="I1" s="5"/>
      <c r="O1" s="7"/>
      <c r="P1" s="8"/>
      <c r="Q1" s="9"/>
      <c r="R1" s="6"/>
      <c r="S1" s="6"/>
      <c r="T1" s="6"/>
      <c r="U1" s="6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0"/>
      <c r="BM1" s="10"/>
      <c r="BN1" s="10"/>
      <c r="BO1" s="10"/>
      <c r="BP1" s="12"/>
    </row>
    <row r="2" customFormat="false" ht="13.8" hidden="false" customHeight="false" outlineLevel="0" collapsed="false">
      <c r="A2" s="13"/>
      <c r="B2" s="4"/>
      <c r="C2" s="4" t="s">
        <v>0</v>
      </c>
      <c r="D2" s="14" t="s">
        <v>1</v>
      </c>
      <c r="E2" s="14"/>
      <c r="F2" s="14"/>
      <c r="G2" s="5"/>
      <c r="H2" s="5"/>
      <c r="I2" s="5"/>
      <c r="O2" s="15"/>
      <c r="P2" s="8"/>
      <c r="Q2" s="9"/>
      <c r="R2" s="5"/>
      <c r="S2" s="5"/>
      <c r="T2" s="5"/>
      <c r="U2" s="5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16"/>
      <c r="BM2" s="17"/>
      <c r="BN2" s="9"/>
      <c r="BO2" s="9"/>
      <c r="BP2" s="18"/>
    </row>
    <row r="3" customFormat="false" ht="13.8" hidden="false" customHeight="false" outlineLevel="0" collapsed="false">
      <c r="A3" s="13"/>
      <c r="B3" s="4"/>
      <c r="C3" s="4" t="s">
        <v>2</v>
      </c>
      <c r="D3" s="5" t="s">
        <v>3</v>
      </c>
      <c r="E3" s="5"/>
      <c r="F3" s="5"/>
      <c r="G3" s="5"/>
      <c r="H3" s="5"/>
      <c r="I3" s="5"/>
      <c r="O3" s="15"/>
      <c r="P3" s="8"/>
      <c r="Q3" s="9"/>
      <c r="R3" s="5"/>
      <c r="S3" s="5"/>
      <c r="T3" s="5"/>
      <c r="U3" s="5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16"/>
      <c r="BM3" s="17"/>
      <c r="BN3" s="9"/>
      <c r="BO3" s="9"/>
      <c r="BP3" s="18"/>
    </row>
    <row r="4" customFormat="false" ht="13.8" hidden="false" customHeight="false" outlineLevel="0" collapsed="false">
      <c r="A4" s="13"/>
      <c r="B4" s="4"/>
      <c r="C4" s="4" t="s">
        <v>4</v>
      </c>
      <c r="D4" s="5" t="s">
        <v>5</v>
      </c>
      <c r="E4" s="5"/>
      <c r="F4" s="5"/>
      <c r="G4" s="5"/>
      <c r="H4" s="5"/>
      <c r="I4" s="5"/>
      <c r="O4" s="15"/>
      <c r="P4" s="8"/>
      <c r="Q4" s="9"/>
      <c r="R4" s="5"/>
      <c r="S4" s="5"/>
      <c r="T4" s="5"/>
      <c r="U4" s="5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16"/>
      <c r="BM4" s="17"/>
      <c r="BN4" s="9"/>
      <c r="BO4" s="9"/>
      <c r="BP4" s="18"/>
    </row>
    <row r="5" customFormat="false" ht="13.8" hidden="false" customHeight="false" outlineLevel="0" collapsed="false">
      <c r="A5" s="13"/>
      <c r="B5" s="4"/>
      <c r="C5" s="4" t="s">
        <v>6</v>
      </c>
      <c r="D5" s="5" t="s">
        <v>5</v>
      </c>
      <c r="E5" s="5"/>
      <c r="F5" s="5"/>
      <c r="G5" s="5"/>
      <c r="H5" s="5"/>
      <c r="I5" s="5"/>
      <c r="O5" s="15"/>
      <c r="P5" s="8"/>
      <c r="Q5" s="9"/>
      <c r="R5" s="5"/>
      <c r="S5" s="5"/>
      <c r="T5" s="5"/>
      <c r="U5" s="5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16"/>
      <c r="BM5" s="17"/>
      <c r="BN5" s="9"/>
      <c r="BO5" s="9"/>
      <c r="BP5" s="18"/>
    </row>
    <row r="6" customFormat="false" ht="13.8" hidden="false" customHeight="false" outlineLevel="0" collapsed="false">
      <c r="A6" s="13"/>
      <c r="B6" s="4"/>
      <c r="C6" s="4" t="s">
        <v>7</v>
      </c>
      <c r="D6" s="19" t="s">
        <v>8</v>
      </c>
      <c r="E6" s="19"/>
      <c r="F6" s="19"/>
      <c r="G6" s="5"/>
      <c r="H6" s="5"/>
      <c r="I6" s="5"/>
      <c r="O6" s="15"/>
      <c r="P6" s="8"/>
      <c r="Q6" s="9"/>
      <c r="R6" s="5"/>
      <c r="S6" s="5"/>
      <c r="T6" s="5"/>
      <c r="U6" s="5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16"/>
      <c r="BM6" s="17"/>
      <c r="BN6" s="9"/>
      <c r="BO6" s="9"/>
      <c r="BP6" s="18"/>
    </row>
    <row r="7" customFormat="false" ht="13.8" hidden="false" customHeight="false" outlineLevel="0" collapsed="false">
      <c r="A7" s="13"/>
      <c r="B7" s="4"/>
      <c r="C7" s="20"/>
      <c r="D7" s="4"/>
      <c r="E7" s="4"/>
      <c r="F7" s="4"/>
      <c r="G7" s="5"/>
      <c r="H7" s="5"/>
      <c r="I7" s="5"/>
      <c r="O7" s="15"/>
      <c r="P7" s="8"/>
      <c r="Q7" s="9"/>
      <c r="R7" s="5"/>
      <c r="S7" s="5"/>
      <c r="T7" s="5"/>
      <c r="U7" s="5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16"/>
      <c r="BM7" s="17"/>
      <c r="BN7" s="9"/>
      <c r="BO7" s="9"/>
      <c r="BP7" s="18"/>
    </row>
    <row r="8" customFormat="false" ht="15.75" hidden="false" customHeight="false" outlineLevel="0" collapsed="false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  <c r="P8" s="24"/>
      <c r="Q8" s="24"/>
      <c r="R8" s="22"/>
      <c r="S8" s="22"/>
      <c r="T8" s="22"/>
      <c r="U8" s="22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6"/>
      <c r="BK8" s="25"/>
      <c r="BL8" s="25"/>
      <c r="BM8" s="25"/>
      <c r="BN8" s="24"/>
      <c r="BO8" s="24"/>
      <c r="BP8" s="27"/>
    </row>
    <row r="10" s="30" customFormat="true" ht="15.75" hidden="false" customHeight="false" outlineLevel="0" collapsed="false">
      <c r="A10" s="28" t="s">
        <v>9</v>
      </c>
      <c r="B10" s="28" t="s">
        <v>10</v>
      </c>
      <c r="C10" s="29" t="s">
        <v>11</v>
      </c>
      <c r="D10" s="29" t="s">
        <v>12</v>
      </c>
      <c r="E10" s="29" t="s">
        <v>13</v>
      </c>
      <c r="F10" s="28" t="s">
        <v>14</v>
      </c>
      <c r="G10" s="28" t="s">
        <v>15</v>
      </c>
      <c r="H10" s="28" t="s">
        <v>16</v>
      </c>
      <c r="I10" s="28" t="s">
        <v>17</v>
      </c>
      <c r="J10" s="28" t="s">
        <v>18</v>
      </c>
      <c r="K10" s="28" t="s">
        <v>19</v>
      </c>
      <c r="L10" s="28"/>
      <c r="M10" s="28"/>
      <c r="N10" s="28"/>
      <c r="O10" s="28"/>
    </row>
    <row r="11" s="30" customFormat="true" ht="15" hidden="false" customHeight="false" outlineLevel="0" collapsed="false">
      <c r="A11" s="30" t="s">
        <v>20</v>
      </c>
      <c r="B11" s="30" t="s">
        <v>21</v>
      </c>
      <c r="C11" s="31"/>
      <c r="D11" s="31" t="n">
        <f aca="false">E11</f>
        <v>42740</v>
      </c>
      <c r="E11" s="32" t="n">
        <v>42740</v>
      </c>
      <c r="F11" s="30" t="s">
        <v>22</v>
      </c>
      <c r="G11" s="30" t="s">
        <v>23</v>
      </c>
      <c r="H11" s="33"/>
      <c r="I11" s="34" t="n">
        <f aca="false">IF(G11="a",H11,)</f>
        <v>0</v>
      </c>
    </row>
    <row r="12" s="30" customFormat="true" ht="15" hidden="false" customHeight="false" outlineLevel="0" collapsed="false">
      <c r="A12" s="30" t="s">
        <v>24</v>
      </c>
      <c r="B12" s="30" t="s">
        <v>25</v>
      </c>
      <c r="C12" s="31"/>
      <c r="D12" s="31" t="n">
        <f aca="false">E12</f>
        <v>42751</v>
      </c>
      <c r="E12" s="32" t="n">
        <v>42751</v>
      </c>
      <c r="F12" s="30" t="s">
        <v>22</v>
      </c>
      <c r="G12" s="30" t="s">
        <v>23</v>
      </c>
      <c r="H12" s="33"/>
      <c r="I12" s="34" t="n">
        <f aca="false">IF(G12="a",H12,)</f>
        <v>0</v>
      </c>
    </row>
    <row r="13" s="30" customFormat="true" ht="15" hidden="false" customHeight="false" outlineLevel="0" collapsed="false">
      <c r="A13" s="30" t="s">
        <v>26</v>
      </c>
      <c r="B13" s="30" t="s">
        <v>27</v>
      </c>
      <c r="C13" s="31"/>
      <c r="D13" s="31" t="n">
        <f aca="false">E13</f>
        <v>42762</v>
      </c>
      <c r="E13" s="32" t="n">
        <v>42762</v>
      </c>
      <c r="F13" s="30" t="s">
        <v>22</v>
      </c>
      <c r="G13" s="30" t="s">
        <v>23</v>
      </c>
      <c r="H13" s="33"/>
      <c r="I13" s="34" t="n">
        <f aca="false">IF(G13="a",H13,)</f>
        <v>0</v>
      </c>
    </row>
    <row r="14" s="30" customFormat="true" ht="15" hidden="false" customHeight="false" outlineLevel="0" collapsed="false">
      <c r="A14" s="30" t="s">
        <v>28</v>
      </c>
      <c r="B14" s="30" t="s">
        <v>29</v>
      </c>
      <c r="C14" s="31"/>
      <c r="D14" s="31" t="n">
        <f aca="false">E14</f>
        <v>42744</v>
      </c>
      <c r="E14" s="32" t="n">
        <v>42744</v>
      </c>
      <c r="F14" s="30" t="s">
        <v>22</v>
      </c>
      <c r="G14" s="30" t="s">
        <v>23</v>
      </c>
      <c r="H14" s="33"/>
      <c r="I14" s="34" t="n">
        <f aca="false">IF(G14="a",H14,)</f>
        <v>0</v>
      </c>
    </row>
    <row r="15" s="30" customFormat="true" ht="15" hidden="false" customHeight="false" outlineLevel="0" collapsed="false">
      <c r="A15" s="30" t="s">
        <v>30</v>
      </c>
      <c r="B15" s="30" t="s">
        <v>31</v>
      </c>
      <c r="C15" s="31"/>
      <c r="D15" s="31" t="n">
        <f aca="false">E15</f>
        <v>42745</v>
      </c>
      <c r="E15" s="32" t="n">
        <v>42745</v>
      </c>
      <c r="F15" s="30" t="s">
        <v>22</v>
      </c>
      <c r="G15" s="30" t="s">
        <v>23</v>
      </c>
      <c r="H15" s="33"/>
      <c r="I15" s="34" t="n">
        <f aca="false">IF(G15="a",H15,)</f>
        <v>0</v>
      </c>
    </row>
    <row r="16" s="30" customFormat="true" ht="15" hidden="false" customHeight="false" outlineLevel="0" collapsed="false">
      <c r="A16" s="30" t="s">
        <v>32</v>
      </c>
      <c r="B16" s="30" t="s">
        <v>33</v>
      </c>
      <c r="C16" s="31"/>
      <c r="D16" s="31" t="n">
        <f aca="false">E16</f>
        <v>42744</v>
      </c>
      <c r="E16" s="32" t="n">
        <v>42744</v>
      </c>
      <c r="F16" s="30" t="s">
        <v>22</v>
      </c>
      <c r="G16" s="30" t="s">
        <v>23</v>
      </c>
      <c r="H16" s="33"/>
      <c r="I16" s="34" t="n">
        <f aca="false">IF(G16="a",H16,)</f>
        <v>0</v>
      </c>
    </row>
    <row r="17" s="30" customFormat="true" ht="13.8" hidden="false" customHeight="false" outlineLevel="0" collapsed="false">
      <c r="A17" s="30" t="s">
        <v>34</v>
      </c>
      <c r="B17" s="30" t="s">
        <v>35</v>
      </c>
      <c r="C17" s="31"/>
      <c r="D17" s="31" t="n">
        <v>43525</v>
      </c>
      <c r="E17" s="32" t="n">
        <v>43511</v>
      </c>
      <c r="F17" s="30" t="s">
        <v>22</v>
      </c>
      <c r="G17" s="30" t="s">
        <v>23</v>
      </c>
      <c r="H17" s="33" t="n">
        <f aca="false">SUM(H18:H24)</f>
        <v>719.75</v>
      </c>
      <c r="I17" s="34" t="n">
        <f aca="false">IF(G17="a",H17,)</f>
        <v>0</v>
      </c>
    </row>
    <row r="18" s="30" customFormat="true" ht="13.8" hidden="false" customHeight="false" outlineLevel="0" collapsed="false">
      <c r="A18" s="35" t="s">
        <v>36</v>
      </c>
      <c r="B18" s="35" t="s">
        <v>37</v>
      </c>
      <c r="C18" s="36" t="n">
        <v>43466</v>
      </c>
      <c r="D18" s="36" t="n">
        <v>43483</v>
      </c>
      <c r="E18" s="37" t="n">
        <v>43479</v>
      </c>
      <c r="F18" s="35" t="s">
        <v>22</v>
      </c>
      <c r="G18" s="35" t="s">
        <v>38</v>
      </c>
      <c r="H18" s="34" t="n">
        <v>12</v>
      </c>
      <c r="I18" s="34"/>
      <c r="J18" s="35" t="s">
        <v>39</v>
      </c>
      <c r="K18" s="35" t="s">
        <v>40</v>
      </c>
      <c r="L18" s="0"/>
    </row>
    <row r="19" customFormat="false" ht="13.8" hidden="false" customHeight="false" outlineLevel="0" collapsed="false">
      <c r="A19" s="35" t="s">
        <v>41</v>
      </c>
      <c r="B19" s="38" t="s">
        <v>42</v>
      </c>
      <c r="C19" s="1" t="n">
        <v>43374</v>
      </c>
      <c r="D19" s="1" t="n">
        <v>43483</v>
      </c>
      <c r="E19" s="39" t="n">
        <v>43511</v>
      </c>
      <c r="F19" s="35" t="s">
        <v>22</v>
      </c>
      <c r="G19" s="35" t="s">
        <v>38</v>
      </c>
      <c r="H19" s="34" t="n">
        <f aca="false">50*timarprsp</f>
        <v>650</v>
      </c>
      <c r="I19" s="34" t="n">
        <f aca="false">IF(G19="a",H19,)</f>
        <v>650</v>
      </c>
      <c r="J19" s="0" t="s">
        <v>43</v>
      </c>
      <c r="K19" s="40" t="s">
        <v>44</v>
      </c>
      <c r="L19" s="0" t="s">
        <v>45</v>
      </c>
    </row>
    <row r="20" customFormat="false" ht="13.8" hidden="false" customHeight="false" outlineLevel="0" collapsed="false">
      <c r="A20" s="35" t="s">
        <v>46</v>
      </c>
      <c r="B20" s="38" t="s">
        <v>47</v>
      </c>
      <c r="C20" s="1" t="n">
        <v>43374</v>
      </c>
      <c r="D20" s="1" t="n">
        <v>43483</v>
      </c>
      <c r="E20" s="39" t="n">
        <v>43483</v>
      </c>
      <c r="F20" s="35" t="s">
        <v>22</v>
      </c>
      <c r="G20" s="35" t="s">
        <v>38</v>
      </c>
      <c r="H20" s="34" t="n">
        <f aca="false">2*antalutviklarar</f>
        <v>12</v>
      </c>
      <c r="I20" s="34" t="n">
        <f aca="false">IF(G20="a",H20,)</f>
        <v>12</v>
      </c>
      <c r="J20" s="0" t="s">
        <v>48</v>
      </c>
      <c r="K20" s="40"/>
    </row>
    <row r="21" customFormat="false" ht="13.8" hidden="false" customHeight="false" outlineLevel="0" collapsed="false">
      <c r="A21" s="35" t="s">
        <v>49</v>
      </c>
      <c r="B21" s="0" t="s">
        <v>50</v>
      </c>
      <c r="C21" s="1" t="n">
        <v>43483</v>
      </c>
      <c r="D21" s="1" t="n">
        <v>43497</v>
      </c>
      <c r="E21" s="39" t="n">
        <v>43497</v>
      </c>
      <c r="F21" s="1" t="s">
        <v>22</v>
      </c>
      <c r="G21" s="35" t="s">
        <v>38</v>
      </c>
      <c r="H21" s="34" t="n">
        <f aca="false">1*timarprdag</f>
        <v>7.5</v>
      </c>
      <c r="I21" s="34" t="n">
        <f aca="false">IF(G21="a",H21,)</f>
        <v>7.5</v>
      </c>
      <c r="J21" s="0" t="s">
        <v>51</v>
      </c>
      <c r="K21" s="0" t="s">
        <v>52</v>
      </c>
    </row>
    <row r="22" customFormat="false" ht="13.8" hidden="false" customHeight="false" outlineLevel="0" collapsed="false">
      <c r="A22" s="35" t="s">
        <v>53</v>
      </c>
      <c r="B22" s="0" t="s">
        <v>54</v>
      </c>
      <c r="C22" s="1" t="n">
        <v>43497</v>
      </c>
      <c r="D22" s="1" t="n">
        <v>43502</v>
      </c>
      <c r="E22" s="39" t="n">
        <v>43500</v>
      </c>
      <c r="F22" s="1" t="s">
        <v>22</v>
      </c>
      <c r="G22" s="35" t="s">
        <v>38</v>
      </c>
      <c r="H22" s="34" t="n">
        <f aca="false">0.25*timarprdag*antalutviklarar</f>
        <v>11.25</v>
      </c>
      <c r="I22" s="34" t="n">
        <f aca="false">IF(G22="a",H22,)</f>
        <v>11.25</v>
      </c>
      <c r="J22" s="0" t="s">
        <v>48</v>
      </c>
    </row>
    <row r="23" customFormat="false" ht="13.8" hidden="false" customHeight="false" outlineLevel="0" collapsed="false">
      <c r="A23" s="35" t="s">
        <v>55</v>
      </c>
      <c r="B23" s="0" t="s">
        <v>56</v>
      </c>
      <c r="C23" s="1" t="n">
        <v>43497</v>
      </c>
      <c r="D23" s="1" t="n">
        <v>43504</v>
      </c>
      <c r="E23" s="39" t="n">
        <v>43507</v>
      </c>
      <c r="F23" s="1" t="s">
        <v>22</v>
      </c>
      <c r="G23" s="35" t="s">
        <v>38</v>
      </c>
      <c r="H23" s="34" t="n">
        <f aca="false">2*timarprdag</f>
        <v>15</v>
      </c>
      <c r="I23" s="34" t="n">
        <f aca="false">IF(G23="a",H23,)</f>
        <v>15</v>
      </c>
      <c r="J23" s="0" t="s">
        <v>43</v>
      </c>
      <c r="K23" s="41" t="s">
        <v>57</v>
      </c>
    </row>
    <row r="24" customFormat="false" ht="13.8" hidden="false" customHeight="false" outlineLevel="0" collapsed="false">
      <c r="A24" s="35" t="s">
        <v>58</v>
      </c>
      <c r="B24" s="0" t="s">
        <v>59</v>
      </c>
      <c r="C24" s="1" t="n">
        <v>43507</v>
      </c>
      <c r="D24" s="1" t="n">
        <v>43525</v>
      </c>
      <c r="E24" s="39" t="n">
        <v>43511</v>
      </c>
      <c r="F24" s="1" t="s">
        <v>22</v>
      </c>
      <c r="G24" s="35" t="s">
        <v>38</v>
      </c>
      <c r="H24" s="34" t="n">
        <f aca="false">10+2</f>
        <v>12</v>
      </c>
      <c r="I24" s="34" t="n">
        <f aca="false">IF(G24="a",H24,)</f>
        <v>12</v>
      </c>
      <c r="J24" s="0" t="s">
        <v>39</v>
      </c>
      <c r="K24" s="0" t="s">
        <v>52</v>
      </c>
    </row>
    <row r="25" s="30" customFormat="true" ht="15" hidden="false" customHeight="false" outlineLevel="0" collapsed="false">
      <c r="A25" s="30" t="s">
        <v>60</v>
      </c>
      <c r="B25" s="30" t="s">
        <v>61</v>
      </c>
      <c r="C25" s="31"/>
      <c r="D25" s="31" t="n">
        <v>43595</v>
      </c>
      <c r="E25" s="32"/>
      <c r="G25" s="30" t="s">
        <v>23</v>
      </c>
      <c r="H25" s="33" t="n">
        <f aca="false">SUM(H26:H32)</f>
        <v>613.5</v>
      </c>
      <c r="I25" s="34" t="n">
        <f aca="false">IF(G25="a",H25,)</f>
        <v>0</v>
      </c>
    </row>
    <row r="26" s="35" customFormat="true" ht="13.8" hidden="false" customHeight="false" outlineLevel="0" collapsed="false">
      <c r="A26" s="35" t="s">
        <v>62</v>
      </c>
      <c r="B26" s="35" t="s">
        <v>63</v>
      </c>
      <c r="C26" s="36" t="n">
        <v>43405</v>
      </c>
      <c r="D26" s="36" t="n">
        <v>43553</v>
      </c>
      <c r="E26" s="37"/>
      <c r="F26" s="35" t="s">
        <v>64</v>
      </c>
      <c r="G26" s="35" t="s">
        <v>38</v>
      </c>
      <c r="H26" s="34" t="n">
        <f aca="false">42*timarprsp</f>
        <v>546</v>
      </c>
      <c r="I26" s="34" t="n">
        <f aca="false">IF(G26="a",H26,)</f>
        <v>546</v>
      </c>
      <c r="J26" s="35" t="s">
        <v>43</v>
      </c>
      <c r="K26" s="40" t="s">
        <v>65</v>
      </c>
      <c r="L26" s="35" t="s">
        <v>66</v>
      </c>
    </row>
    <row r="27" customFormat="false" ht="13.8" hidden="false" customHeight="false" outlineLevel="0" collapsed="false">
      <c r="A27" s="35" t="s">
        <v>67</v>
      </c>
      <c r="B27" s="0" t="s">
        <v>68</v>
      </c>
      <c r="C27" s="1" t="n">
        <v>43542</v>
      </c>
      <c r="D27" s="36" t="n">
        <v>43553</v>
      </c>
      <c r="E27" s="39"/>
      <c r="F27" s="35" t="s">
        <v>64</v>
      </c>
      <c r="G27" s="35" t="s">
        <v>38</v>
      </c>
      <c r="H27" s="34" t="n">
        <f aca="false">0.5*timarprdag*2</f>
        <v>7.5</v>
      </c>
      <c r="I27" s="34" t="n">
        <f aca="false">IF(G27="a",H27,)</f>
        <v>7.5</v>
      </c>
      <c r="J27" s="0" t="s">
        <v>69</v>
      </c>
    </row>
    <row r="28" customFormat="false" ht="13.8" hidden="false" customHeight="false" outlineLevel="0" collapsed="false">
      <c r="A28" s="35" t="s">
        <v>70</v>
      </c>
      <c r="B28" s="0" t="s">
        <v>71</v>
      </c>
      <c r="C28" s="1" t="n">
        <v>43556</v>
      </c>
      <c r="D28" s="1" t="n">
        <v>43567</v>
      </c>
      <c r="E28" s="39"/>
      <c r="G28" s="35" t="s">
        <v>38</v>
      </c>
      <c r="H28" s="34" t="n">
        <f aca="false">2*timarprdag</f>
        <v>15</v>
      </c>
      <c r="I28" s="34" t="n">
        <f aca="false">IF(G28="a",H28,)</f>
        <v>15</v>
      </c>
      <c r="J28" s="0" t="s">
        <v>72</v>
      </c>
    </row>
    <row r="29" customFormat="false" ht="13.8" hidden="false" customHeight="false" outlineLevel="0" collapsed="false">
      <c r="A29" s="35" t="s">
        <v>73</v>
      </c>
      <c r="B29" s="0" t="s">
        <v>74</v>
      </c>
      <c r="C29" s="1" t="n">
        <v>43563</v>
      </c>
      <c r="D29" s="1" t="n">
        <v>43567</v>
      </c>
      <c r="E29" s="39"/>
      <c r="G29" s="35" t="s">
        <v>38</v>
      </c>
      <c r="H29" s="34" t="n">
        <f aca="false">2*2</f>
        <v>4</v>
      </c>
      <c r="I29" s="34" t="n">
        <f aca="false">IF(G29="a",H29,)</f>
        <v>4</v>
      </c>
      <c r="J29" s="0" t="s">
        <v>72</v>
      </c>
      <c r="K29" s="0" t="s">
        <v>75</v>
      </c>
    </row>
    <row r="30" customFormat="false" ht="13.8" hidden="false" customHeight="false" outlineLevel="0" collapsed="false">
      <c r="A30" s="35" t="s">
        <v>76</v>
      </c>
      <c r="B30" s="0" t="s">
        <v>77</v>
      </c>
      <c r="C30" s="1" t="n">
        <v>43563</v>
      </c>
      <c r="D30" s="1" t="n">
        <v>43567</v>
      </c>
      <c r="E30" s="39"/>
      <c r="G30" s="35" t="s">
        <v>38</v>
      </c>
      <c r="H30" s="34" t="n">
        <f aca="false">(1+antalutviklarar)*2</f>
        <v>14</v>
      </c>
      <c r="I30" s="34" t="n">
        <f aca="false">IF(G30="a",H30,)</f>
        <v>14</v>
      </c>
      <c r="J30" s="0" t="s">
        <v>43</v>
      </c>
      <c r="K30" s="0" t="s">
        <v>78</v>
      </c>
    </row>
    <row r="31" customFormat="false" ht="13.8" hidden="false" customHeight="false" outlineLevel="0" collapsed="false">
      <c r="A31" s="35" t="s">
        <v>79</v>
      </c>
      <c r="B31" s="0" t="s">
        <v>80</v>
      </c>
      <c r="C31" s="1" t="n">
        <v>43563</v>
      </c>
      <c r="D31" s="1" t="n">
        <v>43585</v>
      </c>
      <c r="E31" s="39"/>
      <c r="G31" s="35" t="s">
        <v>38</v>
      </c>
      <c r="H31" s="34" t="n">
        <f aca="false">2*timarprdag</f>
        <v>15</v>
      </c>
      <c r="I31" s="34"/>
      <c r="J31" s="0" t="s">
        <v>43</v>
      </c>
      <c r="K31" s="0" t="s">
        <v>81</v>
      </c>
    </row>
    <row r="32" customFormat="false" ht="13.8" hidden="false" customHeight="false" outlineLevel="0" collapsed="false">
      <c r="A32" s="35" t="s">
        <v>82</v>
      </c>
      <c r="B32" s="0" t="s">
        <v>59</v>
      </c>
      <c r="C32" s="1" t="n">
        <v>43584</v>
      </c>
      <c r="D32" s="1" t="n">
        <v>43595</v>
      </c>
      <c r="E32" s="39"/>
      <c r="G32" s="35" t="s">
        <v>38</v>
      </c>
      <c r="H32" s="34" t="n">
        <f aca="false">2*5+2</f>
        <v>12</v>
      </c>
      <c r="I32" s="34" t="n">
        <f aca="false">IF(G32="a",H32,)</f>
        <v>12</v>
      </c>
      <c r="J32" s="0" t="s">
        <v>39</v>
      </c>
      <c r="K32" s="0" t="s">
        <v>52</v>
      </c>
    </row>
    <row r="33" s="30" customFormat="true" ht="15" hidden="false" customHeight="false" outlineLevel="0" collapsed="false">
      <c r="A33" s="30" t="s">
        <v>83</v>
      </c>
      <c r="B33" s="30" t="s">
        <v>84</v>
      </c>
      <c r="C33" s="31"/>
      <c r="D33" s="31" t="n">
        <v>43637</v>
      </c>
      <c r="E33" s="32"/>
      <c r="G33" s="30" t="s">
        <v>23</v>
      </c>
      <c r="H33" s="33" t="n">
        <f aca="false">SUM(H34:H38)</f>
        <v>229</v>
      </c>
      <c r="I33" s="34" t="n">
        <f aca="false">IF(G33="a",H33,)</f>
        <v>0</v>
      </c>
    </row>
    <row r="34" customFormat="false" ht="13.8" hidden="false" customHeight="false" outlineLevel="0" collapsed="false">
      <c r="A34" s="0" t="s">
        <v>85</v>
      </c>
      <c r="B34" s="0" t="s">
        <v>86</v>
      </c>
      <c r="C34" s="1" t="n">
        <v>43507</v>
      </c>
      <c r="D34" s="1" t="n">
        <v>43525</v>
      </c>
      <c r="E34" s="39"/>
      <c r="F34" s="1" t="s">
        <v>22</v>
      </c>
      <c r="G34" s="0" t="s">
        <v>38</v>
      </c>
      <c r="H34" s="34" t="n">
        <v>20</v>
      </c>
      <c r="I34" s="34" t="n">
        <f aca="false">IF(G34="a",H34,)</f>
        <v>20</v>
      </c>
      <c r="J34" s="0" t="s">
        <v>87</v>
      </c>
      <c r="K34" s="40"/>
    </row>
    <row r="35" customFormat="false" ht="13.8" hidden="false" customHeight="false" outlineLevel="0" collapsed="false">
      <c r="A35" s="0" t="s">
        <v>88</v>
      </c>
      <c r="B35" s="0" t="s">
        <v>89</v>
      </c>
      <c r="C35" s="1" t="n">
        <v>43528</v>
      </c>
      <c r="D35" s="1" t="n">
        <v>43605</v>
      </c>
      <c r="E35" s="39"/>
      <c r="F35" s="1" t="s">
        <v>90</v>
      </c>
      <c r="G35" s="0" t="s">
        <v>38</v>
      </c>
      <c r="H35" s="34" t="n">
        <f aca="false">14*timarprsp</f>
        <v>182</v>
      </c>
      <c r="I35" s="34" t="n">
        <f aca="false">IF(G35="a",H35,)</f>
        <v>182</v>
      </c>
      <c r="J35" s="0" t="s">
        <v>43</v>
      </c>
      <c r="K35" s="40" t="s">
        <v>91</v>
      </c>
      <c r="L35" s="0" t="s">
        <v>92</v>
      </c>
    </row>
    <row r="36" customFormat="false" ht="13.8" hidden="false" customHeight="false" outlineLevel="0" collapsed="false">
      <c r="A36" s="0" t="s">
        <v>93</v>
      </c>
      <c r="B36" s="0" t="s">
        <v>94</v>
      </c>
      <c r="C36" s="1" t="n">
        <v>43605</v>
      </c>
      <c r="D36" s="1" t="n">
        <v>43614</v>
      </c>
      <c r="E36" s="39"/>
      <c r="G36" s="0" t="s">
        <v>38</v>
      </c>
      <c r="H36" s="34" t="n">
        <f aca="false">timarprdag</f>
        <v>7.5</v>
      </c>
      <c r="I36" s="34" t="n">
        <f aca="false">IF(G36="a",H36,)</f>
        <v>7.5</v>
      </c>
      <c r="J36" s="0" t="s">
        <v>95</v>
      </c>
      <c r="K36" s="0" t="s">
        <v>52</v>
      </c>
    </row>
    <row r="37" s="35" customFormat="true" ht="13.8" hidden="false" customHeight="false" outlineLevel="0" collapsed="false">
      <c r="A37" s="0" t="s">
        <v>96</v>
      </c>
      <c r="B37" s="35" t="s">
        <v>56</v>
      </c>
      <c r="C37" s="36" t="n">
        <v>43612</v>
      </c>
      <c r="D37" s="36" t="n">
        <v>43623</v>
      </c>
      <c r="E37" s="37"/>
      <c r="G37" s="35" t="s">
        <v>38</v>
      </c>
      <c r="H37" s="34" t="n">
        <f aca="false">timarprdag</f>
        <v>7.5</v>
      </c>
      <c r="I37" s="34" t="n">
        <f aca="false">IF(G37="a",H37,)</f>
        <v>7.5</v>
      </c>
      <c r="J37" s="35" t="s">
        <v>43</v>
      </c>
      <c r="K37" s="35" t="s">
        <v>97</v>
      </c>
    </row>
    <row r="38" s="35" customFormat="true" ht="13.8" hidden="false" customHeight="false" outlineLevel="0" collapsed="false">
      <c r="A38" s="0" t="s">
        <v>98</v>
      </c>
      <c r="B38" s="35" t="s">
        <v>99</v>
      </c>
      <c r="C38" s="36" t="n">
        <v>43623</v>
      </c>
      <c r="D38" s="36" t="n">
        <v>43637</v>
      </c>
      <c r="E38" s="37"/>
      <c r="G38" s="35" t="s">
        <v>38</v>
      </c>
      <c r="H38" s="34" t="n">
        <v>12</v>
      </c>
      <c r="I38" s="34" t="n">
        <f aca="false">IF(G38="a",H38,)</f>
        <v>12</v>
      </c>
      <c r="J38" s="35" t="s">
        <v>39</v>
      </c>
      <c r="K38" s="35" t="s">
        <v>52</v>
      </c>
    </row>
    <row r="39" s="30" customFormat="true" ht="15" hidden="false" customHeight="false" outlineLevel="0" collapsed="false">
      <c r="A39" s="30" t="s">
        <v>100</v>
      </c>
      <c r="B39" s="30" t="s">
        <v>101</v>
      </c>
      <c r="C39" s="31"/>
      <c r="D39" s="31" t="n">
        <v>43644</v>
      </c>
      <c r="E39" s="32"/>
      <c r="G39" s="30" t="s">
        <v>23</v>
      </c>
      <c r="H39" s="33" t="n">
        <f aca="false">SUM(H40:H46)</f>
        <v>397.25</v>
      </c>
      <c r="I39" s="34" t="n">
        <f aca="false">IF(G39="a",H39,)</f>
        <v>0</v>
      </c>
    </row>
    <row r="40" s="35" customFormat="true" ht="13.8" hidden="false" customHeight="false" outlineLevel="0" collapsed="false">
      <c r="A40" s="35" t="s">
        <v>102</v>
      </c>
      <c r="B40" s="35" t="s">
        <v>103</v>
      </c>
      <c r="C40" s="36" t="n">
        <v>43605</v>
      </c>
      <c r="D40" s="36" t="n">
        <v>43633</v>
      </c>
      <c r="E40" s="37"/>
      <c r="F40" s="35" t="s">
        <v>90</v>
      </c>
      <c r="G40" s="36" t="s">
        <v>38</v>
      </c>
      <c r="H40" s="34" t="n">
        <f aca="false">25*timarprsp</f>
        <v>325</v>
      </c>
      <c r="I40" s="34" t="n">
        <f aca="false">IF(G40="a",H40,)</f>
        <v>325</v>
      </c>
      <c r="J40" s="35" t="s">
        <v>43</v>
      </c>
      <c r="K40" s="40" t="s">
        <v>104</v>
      </c>
      <c r="L40" s="35" t="s">
        <v>105</v>
      </c>
    </row>
    <row r="41" customFormat="false" ht="13.8" hidden="false" customHeight="false" outlineLevel="0" collapsed="false">
      <c r="A41" s="35" t="s">
        <v>106</v>
      </c>
      <c r="B41" s="0" t="s">
        <v>107</v>
      </c>
      <c r="C41" s="36" t="n">
        <v>43617</v>
      </c>
      <c r="D41" s="36" t="n">
        <v>43631</v>
      </c>
      <c r="E41" s="39"/>
      <c r="G41" s="35" t="s">
        <v>38</v>
      </c>
      <c r="H41" s="34" t="n">
        <f aca="false">4*7</f>
        <v>28</v>
      </c>
      <c r="I41" s="34" t="n">
        <f aca="false">IF(G41="a",H41,)</f>
        <v>28</v>
      </c>
      <c r="J41" s="0" t="s">
        <v>108</v>
      </c>
      <c r="K41" s="0" t="s">
        <v>109</v>
      </c>
    </row>
    <row r="42" customFormat="false" ht="13.8" hidden="false" customHeight="false" outlineLevel="0" collapsed="false">
      <c r="A42" s="35" t="s">
        <v>110</v>
      </c>
      <c r="B42" s="0" t="s">
        <v>111</v>
      </c>
      <c r="C42" s="36" t="n">
        <v>43556</v>
      </c>
      <c r="D42" s="36" t="n">
        <v>43617</v>
      </c>
      <c r="E42" s="39"/>
      <c r="G42" s="35" t="s">
        <v>38</v>
      </c>
      <c r="H42" s="34" t="n">
        <f aca="false">5*2</f>
        <v>10</v>
      </c>
      <c r="I42" s="34" t="n">
        <f aca="false">IF(G42="a",H42,)</f>
        <v>10</v>
      </c>
      <c r="J42" s="0" t="s">
        <v>112</v>
      </c>
      <c r="K42" s="0" t="s">
        <v>52</v>
      </c>
    </row>
    <row r="43" customFormat="false" ht="13.8" hidden="false" customHeight="false" outlineLevel="0" collapsed="false">
      <c r="A43" s="35" t="s">
        <v>113</v>
      </c>
      <c r="B43" s="0" t="s">
        <v>114</v>
      </c>
      <c r="C43" s="36" t="n">
        <v>43556</v>
      </c>
      <c r="D43" s="36" t="n">
        <v>43617</v>
      </c>
      <c r="E43" s="39"/>
      <c r="F43" s="1" t="s">
        <v>90</v>
      </c>
      <c r="G43" s="35" t="s">
        <v>38</v>
      </c>
      <c r="H43" s="34" t="n">
        <f aca="false">timarprdag</f>
        <v>7.5</v>
      </c>
      <c r="I43" s="34" t="n">
        <f aca="false">IF(G43="a",H43,)</f>
        <v>7.5</v>
      </c>
      <c r="J43" s="0" t="s">
        <v>115</v>
      </c>
      <c r="K43" s="0" t="s">
        <v>116</v>
      </c>
    </row>
    <row r="44" customFormat="false" ht="13.8" hidden="false" customHeight="false" outlineLevel="0" collapsed="false">
      <c r="A44" s="35" t="s">
        <v>117</v>
      </c>
      <c r="B44" s="0" t="s">
        <v>118</v>
      </c>
      <c r="C44" s="1" t="n">
        <v>43605</v>
      </c>
      <c r="D44" s="36" t="n">
        <v>43626</v>
      </c>
      <c r="E44" s="39"/>
      <c r="G44" s="35" t="s">
        <v>38</v>
      </c>
      <c r="H44" s="34" t="n">
        <f aca="false">0.5*timarprdag</f>
        <v>3.75</v>
      </c>
      <c r="I44" s="34" t="n">
        <f aca="false">IF(G44="a",H44,)</f>
        <v>3.75</v>
      </c>
      <c r="J44" s="0" t="s">
        <v>72</v>
      </c>
    </row>
    <row r="45" customFormat="false" ht="13.8" hidden="false" customHeight="false" outlineLevel="0" collapsed="false">
      <c r="A45" s="35" t="s">
        <v>119</v>
      </c>
      <c r="B45" s="0" t="s">
        <v>120</v>
      </c>
      <c r="C45" s="36" t="n">
        <v>43556</v>
      </c>
      <c r="D45" s="36" t="n">
        <v>43586</v>
      </c>
      <c r="E45" s="39"/>
      <c r="G45" s="0" t="s">
        <v>38</v>
      </c>
      <c r="H45" s="34" t="n">
        <f aca="false">7+4*1</f>
        <v>11</v>
      </c>
      <c r="I45" s="34" t="n">
        <f aca="false">IF(G45="a",H45,)</f>
        <v>11</v>
      </c>
      <c r="J45" s="0" t="s">
        <v>112</v>
      </c>
      <c r="K45" s="0" t="s">
        <v>121</v>
      </c>
    </row>
    <row r="46" s="35" customFormat="true" ht="13.8" hidden="false" customHeight="false" outlineLevel="0" collapsed="false">
      <c r="A46" s="35" t="s">
        <v>122</v>
      </c>
      <c r="B46" s="35" t="s">
        <v>59</v>
      </c>
      <c r="C46" s="36" t="n">
        <v>43633</v>
      </c>
      <c r="D46" s="36" t="n">
        <v>43644</v>
      </c>
      <c r="E46" s="37"/>
      <c r="G46" s="35" t="s">
        <v>38</v>
      </c>
      <c r="H46" s="34" t="n">
        <v>12</v>
      </c>
      <c r="I46" s="34" t="n">
        <f aca="false">IF(G46="a",H46,)</f>
        <v>12</v>
      </c>
      <c r="J46" s="35" t="s">
        <v>39</v>
      </c>
      <c r="K46" s="35" t="s">
        <v>52</v>
      </c>
    </row>
    <row r="47" s="30" customFormat="true" ht="15" hidden="false" customHeight="false" outlineLevel="0" collapsed="false">
      <c r="A47" s="30" t="s">
        <v>123</v>
      </c>
      <c r="B47" s="30" t="s">
        <v>124</v>
      </c>
      <c r="C47" s="31"/>
      <c r="D47" s="31" t="n">
        <v>43770</v>
      </c>
      <c r="E47" s="32"/>
      <c r="G47" s="30" t="s">
        <v>23</v>
      </c>
      <c r="H47" s="33" t="n">
        <f aca="false">SUM(H48:H55)</f>
        <v>113.25</v>
      </c>
      <c r="I47" s="34" t="n">
        <f aca="false">IF(G47="a",H47,)</f>
        <v>0</v>
      </c>
    </row>
    <row r="48" customFormat="false" ht="13.8" hidden="false" customHeight="false" outlineLevel="0" collapsed="false">
      <c r="A48" s="35" t="s">
        <v>125</v>
      </c>
      <c r="B48" s="0" t="s">
        <v>126</v>
      </c>
      <c r="C48" s="36" t="n">
        <v>43633</v>
      </c>
      <c r="D48" s="36" t="n">
        <v>43644</v>
      </c>
      <c r="E48" s="39"/>
      <c r="G48" s="35" t="s">
        <v>38</v>
      </c>
      <c r="H48" s="34" t="n">
        <f aca="false">3*2+3*2</f>
        <v>12</v>
      </c>
      <c r="I48" s="34" t="n">
        <f aca="false">IF(G48="a",H48,)</f>
        <v>12</v>
      </c>
      <c r="J48" s="0" t="s">
        <v>95</v>
      </c>
      <c r="K48" s="0" t="s">
        <v>127</v>
      </c>
    </row>
    <row r="49" customFormat="false" ht="13.8" hidden="false" customHeight="false" outlineLevel="0" collapsed="false">
      <c r="A49" s="35" t="s">
        <v>128</v>
      </c>
      <c r="B49" s="0" t="s">
        <v>129</v>
      </c>
      <c r="C49" s="36" t="n">
        <v>43753</v>
      </c>
      <c r="D49" s="36" t="n">
        <v>43770</v>
      </c>
      <c r="E49" s="39"/>
      <c r="F49" s="0"/>
      <c r="G49" s="35" t="s">
        <v>38</v>
      </c>
      <c r="H49" s="0" t="n">
        <v>7.5</v>
      </c>
      <c r="J49" s="0" t="s">
        <v>43</v>
      </c>
    </row>
    <row r="50" customFormat="false" ht="13.8" hidden="false" customHeight="false" outlineLevel="0" collapsed="false">
      <c r="A50" s="35" t="s">
        <v>130</v>
      </c>
      <c r="B50" s="0" t="s">
        <v>131</v>
      </c>
      <c r="C50" s="36" t="n">
        <v>43617</v>
      </c>
      <c r="D50" s="36" t="n">
        <v>43692</v>
      </c>
      <c r="E50" s="39"/>
      <c r="G50" s="35" t="s">
        <v>38</v>
      </c>
      <c r="H50" s="34" t="n">
        <v>7.5</v>
      </c>
      <c r="I50" s="34"/>
      <c r="J50" s="0" t="s">
        <v>132</v>
      </c>
      <c r="K50" s="0" t="s">
        <v>52</v>
      </c>
    </row>
    <row r="51" customFormat="false" ht="13.8" hidden="false" customHeight="false" outlineLevel="0" collapsed="false">
      <c r="A51" s="35" t="s">
        <v>133</v>
      </c>
      <c r="B51" s="0" t="s">
        <v>134</v>
      </c>
      <c r="C51" s="36" t="n">
        <v>43682</v>
      </c>
      <c r="D51" s="36" t="n">
        <v>43753</v>
      </c>
      <c r="E51" s="39"/>
      <c r="G51" s="35" t="s">
        <v>38</v>
      </c>
      <c r="H51" s="34" t="n">
        <f aca="false">3*2*4*2</f>
        <v>48</v>
      </c>
      <c r="I51" s="34" t="n">
        <f aca="false">IF(G51="a",H51,)</f>
        <v>48</v>
      </c>
      <c r="J51" s="0" t="s">
        <v>135</v>
      </c>
    </row>
    <row r="52" customFormat="false" ht="13.8" hidden="false" customHeight="false" outlineLevel="0" collapsed="false">
      <c r="A52" s="35" t="s">
        <v>136</v>
      </c>
      <c r="B52" s="0" t="s">
        <v>137</v>
      </c>
      <c r="C52" s="36" t="n">
        <v>43739</v>
      </c>
      <c r="D52" s="36" t="n">
        <v>43753</v>
      </c>
      <c r="E52" s="39"/>
      <c r="G52" s="35" t="s">
        <v>38</v>
      </c>
      <c r="H52" s="34" t="n">
        <f aca="false">timarprdag</f>
        <v>7.5</v>
      </c>
      <c r="I52" s="34" t="n">
        <f aca="false">IF(G52="a",H52,)</f>
        <v>7.5</v>
      </c>
      <c r="J52" s="0" t="s">
        <v>95</v>
      </c>
    </row>
    <row r="53" customFormat="false" ht="13.8" hidden="false" customHeight="false" outlineLevel="0" collapsed="false">
      <c r="A53" s="35" t="s">
        <v>138</v>
      </c>
      <c r="B53" s="0" t="s">
        <v>139</v>
      </c>
      <c r="C53" s="36" t="n">
        <v>43739</v>
      </c>
      <c r="D53" s="36" t="n">
        <v>43753</v>
      </c>
      <c r="E53" s="39"/>
      <c r="G53" s="35" t="s">
        <v>38</v>
      </c>
      <c r="H53" s="34" t="n">
        <f aca="false">1.5*timarprdag</f>
        <v>11.25</v>
      </c>
      <c r="I53" s="34" t="n">
        <f aca="false">IF(G53="a",H53,)</f>
        <v>11.25</v>
      </c>
      <c r="J53" s="0" t="s">
        <v>140</v>
      </c>
      <c r="K53" s="0" t="s">
        <v>141</v>
      </c>
    </row>
    <row r="54" customFormat="false" ht="13.8" hidden="false" customHeight="false" outlineLevel="0" collapsed="false">
      <c r="A54" s="35" t="s">
        <v>142</v>
      </c>
      <c r="B54" s="0" t="s">
        <v>143</v>
      </c>
      <c r="C54" s="36" t="n">
        <v>43739</v>
      </c>
      <c r="D54" s="36" t="n">
        <v>43769</v>
      </c>
      <c r="E54" s="39"/>
      <c r="G54" s="35" t="s">
        <v>38</v>
      </c>
      <c r="H54" s="34" t="n">
        <f aca="false">timarprdag</f>
        <v>7.5</v>
      </c>
      <c r="I54" s="34" t="n">
        <f aca="false">IF(G54="a",H54,)</f>
        <v>7.5</v>
      </c>
      <c r="J54" s="0" t="s">
        <v>140</v>
      </c>
      <c r="K54" s="0" t="s">
        <v>52</v>
      </c>
    </row>
    <row r="55" customFormat="false" ht="13.8" hidden="false" customHeight="false" outlineLevel="0" collapsed="false">
      <c r="A55" s="35" t="s">
        <v>144</v>
      </c>
      <c r="B55" s="0" t="s">
        <v>145</v>
      </c>
      <c r="C55" s="36" t="n">
        <v>43753</v>
      </c>
      <c r="D55" s="36" t="n">
        <v>43770</v>
      </c>
      <c r="E55" s="39"/>
      <c r="G55" s="35" t="s">
        <v>38</v>
      </c>
      <c r="H55" s="34" t="n">
        <v>12</v>
      </c>
      <c r="I55" s="34" t="n">
        <f aca="false">IF(G55="a",H55,)</f>
        <v>12</v>
      </c>
      <c r="J55" s="0" t="s">
        <v>39</v>
      </c>
      <c r="K55" s="0" t="s">
        <v>52</v>
      </c>
    </row>
    <row r="56" customFormat="false" ht="15" hidden="false" customHeight="false" outlineLevel="0" collapsed="false">
      <c r="A56" s="30" t="s">
        <v>146</v>
      </c>
      <c r="B56" s="30" t="s">
        <v>147</v>
      </c>
      <c r="C56" s="30"/>
      <c r="D56" s="31" t="n">
        <v>43784</v>
      </c>
      <c r="E56" s="32"/>
      <c r="F56" s="30"/>
      <c r="G56" s="30" t="s">
        <v>23</v>
      </c>
      <c r="H56" s="33" t="n">
        <f aca="false">SUM(H57:H58)</f>
        <v>45.5</v>
      </c>
      <c r="I56" s="34" t="n">
        <f aca="false">IF(G56="a",H56,)</f>
        <v>0</v>
      </c>
    </row>
    <row r="57" customFormat="false" ht="13.8" hidden="false" customHeight="false" outlineLevel="0" collapsed="false">
      <c r="A57" s="35" t="s">
        <v>148</v>
      </c>
      <c r="B57" s="0" t="s">
        <v>149</v>
      </c>
      <c r="C57" s="36" t="n">
        <v>43770</v>
      </c>
      <c r="D57" s="36" t="n">
        <v>43784</v>
      </c>
      <c r="E57" s="39"/>
      <c r="G57" s="35" t="s">
        <v>38</v>
      </c>
      <c r="H57" s="34" t="n">
        <f aca="false">7*0.5+7+7*2+6</f>
        <v>30.5</v>
      </c>
      <c r="I57" s="34" t="n">
        <f aca="false">IF(G57="a",H57,)</f>
        <v>30.5</v>
      </c>
      <c r="J57" s="0" t="s">
        <v>112</v>
      </c>
      <c r="K57" s="0" t="s">
        <v>141</v>
      </c>
    </row>
    <row r="58" customFormat="false" ht="13.8" hidden="false" customHeight="false" outlineLevel="0" collapsed="false">
      <c r="A58" s="35" t="s">
        <v>150</v>
      </c>
      <c r="B58" s="0" t="s">
        <v>151</v>
      </c>
      <c r="C58" s="36" t="n">
        <v>43770</v>
      </c>
      <c r="D58" s="36" t="n">
        <v>43784</v>
      </c>
      <c r="E58" s="39"/>
      <c r="G58" s="35" t="s">
        <v>38</v>
      </c>
      <c r="H58" s="34" t="n">
        <f aca="false">2*timarprdag</f>
        <v>15</v>
      </c>
      <c r="I58" s="34" t="n">
        <f aca="false">IF(G58="a",H58,)</f>
        <v>15</v>
      </c>
      <c r="J58" s="0" t="s">
        <v>152</v>
      </c>
      <c r="K58" s="0" t="s">
        <v>153</v>
      </c>
    </row>
    <row r="59" s="30" customFormat="true" ht="13.8" hidden="false" customHeight="false" outlineLevel="0" collapsed="false">
      <c r="A59" s="30" t="s">
        <v>154</v>
      </c>
      <c r="B59" s="30" t="s">
        <v>155</v>
      </c>
      <c r="C59" s="31"/>
      <c r="E59" s="32"/>
      <c r="F59" s="31"/>
      <c r="H59" s="33" t="n">
        <f aca="false">SUM(H60:H64)</f>
        <v>137</v>
      </c>
      <c r="I59" s="34" t="n">
        <f aca="false">IF(G59="a",H59,)</f>
        <v>0</v>
      </c>
    </row>
    <row r="60" customFormat="false" ht="13.8" hidden="false" customHeight="false" outlineLevel="0" collapsed="false">
      <c r="A60" s="0" t="s">
        <v>156</v>
      </c>
      <c r="B60" s="0" t="s">
        <v>157</v>
      </c>
      <c r="C60" s="1" t="n">
        <v>43466</v>
      </c>
      <c r="D60" s="1" t="n">
        <v>43495</v>
      </c>
      <c r="E60" s="39" t="n">
        <v>43503</v>
      </c>
      <c r="F60" s="1" t="s">
        <v>22</v>
      </c>
      <c r="G60" s="35" t="s">
        <v>38</v>
      </c>
      <c r="H60" s="0" t="n">
        <v>7.5</v>
      </c>
      <c r="I60" s="34" t="n">
        <f aca="false">IF(G60="a",H60,)</f>
        <v>7.5</v>
      </c>
      <c r="J60" s="0" t="s">
        <v>95</v>
      </c>
      <c r="K60" s="0" t="s">
        <v>141</v>
      </c>
    </row>
    <row r="61" customFormat="false" ht="13.8" hidden="false" customHeight="false" outlineLevel="0" collapsed="false">
      <c r="A61" s="0" t="s">
        <v>158</v>
      </c>
      <c r="B61" s="0" t="s">
        <v>159</v>
      </c>
      <c r="C61" s="1" t="s">
        <v>160</v>
      </c>
      <c r="D61" s="1" t="s">
        <v>160</v>
      </c>
      <c r="E61" s="39"/>
      <c r="G61" s="35" t="s">
        <v>38</v>
      </c>
      <c r="H61" s="0" t="n">
        <f aca="false">4*2+4</f>
        <v>12</v>
      </c>
      <c r="I61" s="34"/>
      <c r="J61" s="0" t="s">
        <v>95</v>
      </c>
      <c r="K61" s="0" t="s">
        <v>161</v>
      </c>
    </row>
    <row r="62" customFormat="false" ht="13.8" hidden="false" customHeight="false" outlineLevel="0" collapsed="false">
      <c r="A62" s="0" t="s">
        <v>162</v>
      </c>
      <c r="B62" s="0" t="s">
        <v>163</v>
      </c>
      <c r="C62" s="36" t="s">
        <v>160</v>
      </c>
      <c r="D62" s="36" t="s">
        <v>160</v>
      </c>
      <c r="E62" s="39"/>
      <c r="G62" s="0" t="s">
        <v>38</v>
      </c>
      <c r="H62" s="34" t="n">
        <f aca="false">4*timarprdag</f>
        <v>30</v>
      </c>
      <c r="I62" s="34" t="n">
        <f aca="false">IF(G62="a",H62,)</f>
        <v>30</v>
      </c>
      <c r="J62" s="0" t="s">
        <v>95</v>
      </c>
    </row>
    <row r="63" customFormat="false" ht="13.8" hidden="false" customHeight="false" outlineLevel="0" collapsed="false">
      <c r="A63" s="0" t="s">
        <v>164</v>
      </c>
      <c r="B63" s="0" t="s">
        <v>165</v>
      </c>
      <c r="C63" s="1" t="s">
        <v>160</v>
      </c>
      <c r="D63" s="0" t="s">
        <v>160</v>
      </c>
      <c r="E63" s="39"/>
      <c r="G63" s="35" t="s">
        <v>38</v>
      </c>
      <c r="H63" s="0" t="n">
        <f aca="false">25</f>
        <v>25</v>
      </c>
      <c r="I63" s="34" t="n">
        <f aca="false">IF(G63="a",H63,)</f>
        <v>25</v>
      </c>
      <c r="J63" s="0" t="s">
        <v>140</v>
      </c>
    </row>
    <row r="64" customFormat="false" ht="13.8" hidden="false" customHeight="false" outlineLevel="0" collapsed="false">
      <c r="A64" s="0" t="s">
        <v>166</v>
      </c>
      <c r="B64" s="0" t="s">
        <v>167</v>
      </c>
      <c r="C64" s="1" t="s">
        <v>160</v>
      </c>
      <c r="D64" s="0" t="s">
        <v>160</v>
      </c>
      <c r="E64" s="39"/>
      <c r="G64" s="35" t="s">
        <v>38</v>
      </c>
      <c r="H64" s="0" t="n">
        <f aca="false">10*(25/4)</f>
        <v>62.5</v>
      </c>
      <c r="I64" s="34" t="n">
        <f aca="false">IF(G64="a",H64,)</f>
        <v>62.5</v>
      </c>
      <c r="J64" s="0" t="s">
        <v>39</v>
      </c>
      <c r="K64" s="0" t="s">
        <v>52</v>
      </c>
    </row>
    <row r="65" s="42" customFormat="true" ht="15" hidden="false" customHeight="false" outlineLevel="0" collapsed="false">
      <c r="B65" s="42" t="s">
        <v>168</v>
      </c>
      <c r="C65" s="43"/>
      <c r="E65" s="44"/>
      <c r="F65" s="43"/>
      <c r="H65" s="45" t="n">
        <f aca="false">SUM(I11:I59)</f>
        <v>2076.25</v>
      </c>
      <c r="I65" s="45"/>
    </row>
    <row r="1048576" customFormat="false" ht="12.8" hidden="false" customHeight="false" outlineLevel="0" collapsed="false"/>
  </sheetData>
  <mergeCells count="6">
    <mergeCell ref="D2:F2"/>
    <mergeCell ref="D3:F3"/>
    <mergeCell ref="D4:F4"/>
    <mergeCell ref="D5:F5"/>
    <mergeCell ref="D6:F6"/>
    <mergeCell ref="D7:F7"/>
  </mergeCells>
  <conditionalFormatting sqref="E1 E55 E8:E9 E65:E1048576 E59 E50">
    <cfRule type="cellIs" priority="2" operator="equal" aboveAverage="0" equalAverage="0" bottom="0" percent="0" rank="0" text="" dxfId="0">
      <formula>"Lørdag"</formula>
    </cfRule>
    <cfRule type="cellIs" priority="3" operator="equal" aboveAverage="0" equalAverage="0" bottom="0" percent="0" rank="0" text="" dxfId="1">
      <formula>"Søndag"</formula>
    </cfRule>
  </conditionalFormatting>
  <hyperlinks>
    <hyperlink ref="D2" r:id="rId1" display="Videreutvikling av eValg"/>
    <hyperlink ref="K19" r:id="rId2" display="EVALG-333"/>
    <hyperlink ref="K21" r:id="rId3" display="Referat"/>
    <hyperlink ref="K23" r:id="rId4" display="EVALG-207"/>
    <hyperlink ref="K24" r:id="rId5" display="Referat"/>
    <hyperlink ref="K26" r:id="rId6" display="EVALG-310"/>
    <hyperlink ref="K31" r:id="rId7" display="EVALG-206"/>
    <hyperlink ref="K35" r:id="rId8" display="EVALG-97"/>
    <hyperlink ref="K40" r:id="rId9" display="EVALG-311"/>
    <hyperlink ref="K60" r:id="rId10" display="Rapport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5" activeCellId="0" sqref="B5"/>
    </sheetView>
  </sheetViews>
  <sheetFormatPr defaultRowHeight="15" zeroHeight="false" outlineLevelRow="0" outlineLevelCol="0"/>
  <cols>
    <col collapsed="false" customWidth="true" hidden="false" outlineLevel="0" max="1" min="1" style="0" width="29.86"/>
    <col collapsed="false" customWidth="true" hidden="false" outlineLevel="0" max="1025" min="2" style="0" width="8.67"/>
  </cols>
  <sheetData>
    <row r="1" customFormat="false" ht="15" hidden="false" customHeight="false" outlineLevel="0" collapsed="false">
      <c r="A1" s="0" t="s">
        <v>169</v>
      </c>
      <c r="B1" s="0" t="n">
        <v>7.5</v>
      </c>
    </row>
    <row r="2" customFormat="false" ht="15" hidden="false" customHeight="false" outlineLevel="0" collapsed="false">
      <c r="A2" s="0" t="s">
        <v>170</v>
      </c>
      <c r="B2" s="0" t="n">
        <v>13</v>
      </c>
    </row>
    <row r="3" customFormat="false" ht="15" hidden="false" customHeight="false" outlineLevel="0" collapsed="false">
      <c r="A3" s="0" t="s">
        <v>171</v>
      </c>
    </row>
    <row r="4" customFormat="false" ht="15" hidden="false" customHeight="false" outlineLevel="0" collapsed="false">
      <c r="A4" s="0" t="s">
        <v>172</v>
      </c>
      <c r="B4" s="0" t="n">
        <v>20</v>
      </c>
    </row>
    <row r="5" customFormat="false" ht="15" hidden="false" customHeight="false" outlineLevel="0" collapsed="false">
      <c r="A5" s="0" t="s">
        <v>173</v>
      </c>
      <c r="B5" s="0" t="n">
        <v>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12748</TotalTime>
  <Application>LibreOffice/6.1.5.2$Linux_X86_64 LibreOffice_project/10$Build-2</Application>
  <Company>Universitetet i Oslo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2017-11-02T11:40:16Z</dcterms:created>
  <dc:creator>Joakim Hovlandsvåg</dc:creator>
  <dc:description/>
  <dc:language>nn-NO</dc:language>
  <cp:lastModifiedBy>Joakim Hovlandsvåg</cp:lastModifiedBy>
  <dcterms:modified xsi:type="dcterms:W3CDTF">2019-05-06T08:38:00Z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Universitetet i Oslo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